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<sst xmlns="http://schemas.openxmlformats.org/spreadsheetml/2006/main" count="2986" uniqueCount="2074">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</sst>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998</v>
      </c>
      <c r="O6" s="1008"/>
      <c r="P6" s="1045">
        <f>OTCHET!F9</f>
        <v>43585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896270</v>
      </c>
      <c r="J51" s="1102">
        <f>+IF(OR($P$2=98,$P$2=42,$P$2=96,$P$2=97),$Q51,0)</f>
        <v>261797</v>
      </c>
      <c r="K51" s="1095"/>
      <c r="L51" s="1102">
        <f>+IF($P$2=33,$Q51,0)</f>
        <v>0</v>
      </c>
      <c r="M51" s="1095"/>
      <c r="N51" s="1132">
        <f>+ROUND(+G51+J51+L51,0)</f>
        <v>261797</v>
      </c>
      <c r="O51" s="1097"/>
      <c r="P51" s="1101">
        <f>+ROUND(OTCHET!E205-SUM(OTCHET!E217:E219)+OTCHET!E271+IF(+OR(OTCHET!$F$12=5500,OTCHET!$F$12=5600),0,+OTCHET!E297),0)</f>
        <v>896270</v>
      </c>
      <c r="Q51" s="1102">
        <f>+ROUND(OTCHET!L205-SUM(OTCHET!L217:L219)+OTCHET!L271+IF(+OR(OTCHET!$F$12=5500,OTCHET!$F$12=5600),0,+OTCHET!L297),0)</f>
        <v>261797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70123</v>
      </c>
      <c r="J54" s="1120">
        <f>+IF(OR($P$2=98,$P$2=42,$P$2=96,$P$2=97),$Q54,0)</f>
        <v>61390</v>
      </c>
      <c r="K54" s="1095"/>
      <c r="L54" s="1120">
        <f>+IF($P$2=33,$Q54,0)</f>
        <v>0</v>
      </c>
      <c r="M54" s="1095"/>
      <c r="N54" s="1121">
        <f>+ROUND(+G54+J54+L54,0)</f>
        <v>61390</v>
      </c>
      <c r="O54" s="1097"/>
      <c r="P54" s="1119">
        <f>+ROUND(OTCHET!E187+OTCHET!E190,0)</f>
        <v>70123</v>
      </c>
      <c r="Q54" s="1120">
        <f>+ROUND(OTCHET!L187+OTCHET!L190,0)</f>
        <v>61390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10605</v>
      </c>
      <c r="J55" s="1120">
        <f>+IF(OR($P$2=98,$P$2=42,$P$2=96,$P$2=97),$Q55,0)</f>
        <v>9001</v>
      </c>
      <c r="K55" s="1095"/>
      <c r="L55" s="1120">
        <f>+IF($P$2=33,$Q55,0)</f>
        <v>0</v>
      </c>
      <c r="M55" s="1095"/>
      <c r="N55" s="1121">
        <f>+ROUND(+G55+J55+L55,0)</f>
        <v>9001</v>
      </c>
      <c r="O55" s="1097"/>
      <c r="P55" s="1119">
        <f>+ROUND(OTCHET!E196+OTCHET!E204,0)</f>
        <v>10605</v>
      </c>
      <c r="Q55" s="1120">
        <f>+ROUND(OTCHET!L196+OTCHET!L204,0)</f>
        <v>9001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976998</v>
      </c>
      <c r="J56" s="1208">
        <f>+ROUND(+SUM(J51:J55),0)</f>
        <v>332188</v>
      </c>
      <c r="K56" s="1095"/>
      <c r="L56" s="1208">
        <f>+ROUND(+SUM(L51:L55),0)</f>
        <v>0</v>
      </c>
      <c r="M56" s="1095"/>
      <c r="N56" s="1209">
        <f>+ROUND(+SUM(N51:N55),0)</f>
        <v>332188</v>
      </c>
      <c r="O56" s="1097"/>
      <c r="P56" s="1207">
        <f>+ROUND(+SUM(P51:P55),0)</f>
        <v>976998</v>
      </c>
      <c r="Q56" s="1208">
        <f>+ROUND(+SUM(Q51:Q55),0)</f>
        <v>332188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976998</v>
      </c>
      <c r="J77" s="1233">
        <f>+ROUND(J56+J63+J67+J71+J75,0)</f>
        <v>332188</v>
      </c>
      <c r="K77" s="1095"/>
      <c r="L77" s="1233">
        <f>+ROUND(L56+L63+L67+L71+L75,0)</f>
        <v>0</v>
      </c>
      <c r="M77" s="1095"/>
      <c r="N77" s="1234">
        <f>+ROUND(N56+N63+N67+N71+N75,0)</f>
        <v>332188</v>
      </c>
      <c r="O77" s="1097"/>
      <c r="P77" s="1231">
        <f>+ROUND(P56+P63+P67+P71+P75,0)</f>
        <v>976998</v>
      </c>
      <c r="Q77" s="1232">
        <f>+ROUND(Q56+Q63+Q67+Q71+Q75,0)</f>
        <v>332188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654582</v>
      </c>
      <c r="J79" s="1108">
        <f>+IF(OR($P$2=98,$P$2=42,$P$2=96,$P$2=97),$Q79,0)</f>
        <v>131261</v>
      </c>
      <c r="K79" s="1095"/>
      <c r="L79" s="1108">
        <f>+IF($P$2=33,$Q79,0)</f>
        <v>0</v>
      </c>
      <c r="M79" s="1095"/>
      <c r="N79" s="1109">
        <f>+ROUND(+G79+J79+L79,0)</f>
        <v>131261</v>
      </c>
      <c r="O79" s="1097"/>
      <c r="P79" s="1107">
        <f>+ROUND(OTCHET!E419,0)</f>
        <v>654582</v>
      </c>
      <c r="Q79" s="1108">
        <f>+ROUND(OTCHET!L419,0)</f>
        <v>131261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-89075</v>
      </c>
      <c r="J80" s="1120">
        <f>+IF(OR($P$2=98,$P$2=42,$P$2=96,$P$2=97),$Q80,0)</f>
        <v>-75818</v>
      </c>
      <c r="K80" s="1095"/>
      <c r="L80" s="1120">
        <f>+IF($P$2=33,$Q80,0)</f>
        <v>0</v>
      </c>
      <c r="M80" s="1095"/>
      <c r="N80" s="1121">
        <f>+ROUND(+G80+J80+L80,0)</f>
        <v>-75818</v>
      </c>
      <c r="O80" s="1097"/>
      <c r="P80" s="1119">
        <f>+ROUND(OTCHET!E429,0)</f>
        <v>-89075</v>
      </c>
      <c r="Q80" s="1120">
        <f>+ROUND(OTCHET!L429,0)</f>
        <v>-75818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565507</v>
      </c>
      <c r="J81" s="1242">
        <f>+ROUND(J79+J80,0)</f>
        <v>55443</v>
      </c>
      <c r="K81" s="1095"/>
      <c r="L81" s="1242">
        <f>+ROUND(L79+L80,0)</f>
        <v>0</v>
      </c>
      <c r="M81" s="1095"/>
      <c r="N81" s="1243">
        <f>+ROUND(N79+N80,0)</f>
        <v>55443</v>
      </c>
      <c r="O81" s="1097"/>
      <c r="P81" s="1241">
        <f>+ROUND(P79+P80,0)</f>
        <v>565507</v>
      </c>
      <c r="Q81" s="1242">
        <f>+ROUND(Q79+Q80,0)</f>
        <v>55443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-276745</v>
      </c>
      <c r="K83" s="1095"/>
      <c r="L83" s="1255">
        <f>+ROUND(L48,0)-ROUND(L77,0)+ROUND(L81,0)</f>
        <v>0</v>
      </c>
      <c r="M83" s="1095"/>
      <c r="N83" s="1256">
        <f>+ROUND(N48,0)-ROUND(N77,0)+ROUND(N81,0)</f>
        <v>-276745</v>
      </c>
      <c r="O83" s="1257"/>
      <c r="P83" s="1254">
        <f>+ROUND(P48,0)-ROUND(P77,0)+ROUND(P81,0)</f>
        <v>-411491</v>
      </c>
      <c r="Q83" s="1255">
        <f>+ROUND(Q48,0)-ROUND(Q77,0)+ROUND(Q81,0)</f>
        <v>-276745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276745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276745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276745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134746</v>
      </c>
      <c r="K131" s="1095"/>
      <c r="L131" s="1120">
        <f>+IF($P$2=33,$Q131,0)</f>
        <v>0</v>
      </c>
      <c r="M131" s="1095"/>
      <c r="N131" s="1121">
        <f>+ROUND(+G131+J131+L131,0)</f>
        <v>134746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134746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-276745</v>
      </c>
      <c r="K132" s="1095"/>
      <c r="L132" s="1295">
        <f>+ROUND(+L131-L129-L130,0)</f>
        <v>0</v>
      </c>
      <c r="M132" s="1095"/>
      <c r="N132" s="1296">
        <f>+ROUND(+N131-N129-N130,0)</f>
        <v>-276745</v>
      </c>
      <c r="O132" s="1097"/>
      <c r="P132" s="1294">
        <f>+ROUND(+P131-P129-P130,0)</f>
        <v>-411491</v>
      </c>
      <c r="Q132" s="1295">
        <f>+ROUND(+Q131-Q129-Q130,0)</f>
        <v>-276745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43585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976998</v>
      </c>
      <c r="F38" s="847">
        <f>F39+F43+F44+F46+SUM(F48:F52)+F55</f>
        <v>332188</v>
      </c>
      <c r="G38" s="848">
        <f>G39+G43+G44+G46+SUM(G48:G52)+G55</f>
        <v>55443</v>
      </c>
      <c r="H38" s="849">
        <f>H39+H43+H44+H46+SUM(H48:H52)+H55</f>
        <v>276745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80728</v>
      </c>
      <c r="F39" s="810">
        <f>SUM(F40:F42)</f>
        <v>70391</v>
      </c>
      <c r="G39" s="811">
        <f>SUM(G40:G42)</f>
        <v>55443</v>
      </c>
      <c r="H39" s="812">
        <f>SUM(H40:H42)</f>
        <v>14948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70123</v>
      </c>
      <c r="F41" s="1634">
        <f t="shared" si="1"/>
        <v>61390</v>
      </c>
      <c r="G41" s="1635">
        <f>OTCHET!I190</f>
        <v>46442</v>
      </c>
      <c r="H41" s="1636">
        <f>OTCHET!J190</f>
        <v>14948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10605</v>
      </c>
      <c r="F42" s="1634">
        <f t="shared" si="1"/>
        <v>9001</v>
      </c>
      <c r="G42" s="1635">
        <f>+OTCHET!I196+OTCHET!I204</f>
        <v>9001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896270</v>
      </c>
      <c r="F43" s="815">
        <f t="shared" si="1"/>
        <v>261797</v>
      </c>
      <c r="G43" s="816">
        <f>+OTCHET!I205+OTCHET!I223+OTCHET!I271</f>
        <v>0</v>
      </c>
      <c r="H43" s="817">
        <f>+OTCHET!J205+OTCHET!J223+OTCHET!J271</f>
        <v>261797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565507</v>
      </c>
      <c r="F56" s="892">
        <f>+F57+F58+F62</f>
        <v>55443</v>
      </c>
      <c r="G56" s="893">
        <f>+G57+G58+G62</f>
        <v>55443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565507</v>
      </c>
      <c r="F58" s="901">
        <f t="shared" si="2"/>
        <v>55443</v>
      </c>
      <c r="G58" s="902">
        <f>+OTCHET!I383+OTCHET!I391+OTCHET!I396+OTCHET!I399+OTCHET!I402+OTCHET!I405+OTCHET!I406+OTCHET!I409+OTCHET!I422+OTCHET!I423+OTCHET!I424+OTCHET!I425+OTCHET!I426</f>
        <v>55443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-89075</v>
      </c>
      <c r="F59" s="905">
        <f t="shared" si="2"/>
        <v>-75818</v>
      </c>
      <c r="G59" s="906">
        <f>+OTCHET!I422+OTCHET!I423+OTCHET!I424+OTCHET!I425+OTCHET!I426</f>
        <v>15928</v>
      </c>
      <c r="H59" s="907">
        <f>+OTCHET!J422+OTCHET!J423+OTCHET!J424+OTCHET!J425+OTCHET!J426</f>
        <v>-91746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-276745</v>
      </c>
      <c r="G64" s="928">
        <f>+G22-G38+G56-G63</f>
        <v>0</v>
      </c>
      <c r="H64" s="929">
        <f>+H22-H38+H56-H63</f>
        <v>-276745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276745</v>
      </c>
      <c r="G66" s="938">
        <f>SUM(+G68+G76+G77+G84+G85+G86+G89+G90+G91+G92+G93+G94+G95)</f>
        <v>0</v>
      </c>
      <c r="H66" s="939">
        <f>SUM(+H68+H76+H77+H84+H85+H86+H89+H90+H91+H92+H93+H94+H95)</f>
        <v>276745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-134746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-134746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43585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70123</v>
      </c>
      <c r="F190" s="274">
        <f t="shared" si="44"/>
        <v>55175</v>
      </c>
      <c r="G190" s="275">
        <f t="shared" si="44"/>
        <v>14948</v>
      </c>
      <c r="H190" s="276">
        <f t="shared" si="44"/>
        <v>0</v>
      </c>
      <c r="I190" s="274">
        <f t="shared" si="44"/>
        <v>46442</v>
      </c>
      <c r="J190" s="275">
        <f t="shared" si="44"/>
        <v>14948</v>
      </c>
      <c r="K190" s="276">
        <f t="shared" si="44"/>
        <v>0</v>
      </c>
      <c r="L190" s="273">
        <f t="shared" si="44"/>
        <v>61390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55175</v>
      </c>
      <c r="F191" s="282">
        <f t="shared" si="45"/>
        <v>55175</v>
      </c>
      <c r="G191" s="283">
        <f t="shared" si="45"/>
        <v>0</v>
      </c>
      <c r="H191" s="284">
        <f t="shared" si="45"/>
        <v>0</v>
      </c>
      <c r="I191" s="282">
        <f t="shared" si="45"/>
        <v>46442</v>
      </c>
      <c r="J191" s="283">
        <f t="shared" si="45"/>
        <v>0</v>
      </c>
      <c r="K191" s="284">
        <f t="shared" si="45"/>
        <v>0</v>
      </c>
      <c r="L191" s="281">
        <f t="shared" si="45"/>
        <v>46442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14948</v>
      </c>
      <c r="F192" s="296">
        <f t="shared" si="45"/>
        <v>0</v>
      </c>
      <c r="G192" s="297">
        <f t="shared" si="45"/>
        <v>14948</v>
      </c>
      <c r="H192" s="298">
        <f t="shared" si="45"/>
        <v>0</v>
      </c>
      <c r="I192" s="296">
        <f t="shared" si="45"/>
        <v>0</v>
      </c>
      <c r="J192" s="297">
        <f t="shared" si="45"/>
        <v>14948</v>
      </c>
      <c r="K192" s="298">
        <f t="shared" si="45"/>
        <v>0</v>
      </c>
      <c r="L192" s="295">
        <f t="shared" si="45"/>
        <v>14948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10605</v>
      </c>
      <c r="F196" s="274">
        <f t="shared" si="46"/>
        <v>10605</v>
      </c>
      <c r="G196" s="275">
        <f t="shared" si="46"/>
        <v>0</v>
      </c>
      <c r="H196" s="276">
        <f t="shared" si="46"/>
        <v>0</v>
      </c>
      <c r="I196" s="274">
        <f t="shared" si="46"/>
        <v>9001</v>
      </c>
      <c r="J196" s="275">
        <f t="shared" si="46"/>
        <v>0</v>
      </c>
      <c r="K196" s="276">
        <f t="shared" si="46"/>
        <v>0</v>
      </c>
      <c r="L196" s="273">
        <f t="shared" si="46"/>
        <v>9001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6483</v>
      </c>
      <c r="F197" s="282">
        <f t="shared" si="47"/>
        <v>6483</v>
      </c>
      <c r="G197" s="283">
        <f t="shared" si="47"/>
        <v>0</v>
      </c>
      <c r="H197" s="284">
        <f t="shared" si="47"/>
        <v>0</v>
      </c>
      <c r="I197" s="282">
        <f t="shared" si="47"/>
        <v>5458</v>
      </c>
      <c r="J197" s="283">
        <f t="shared" si="47"/>
        <v>0</v>
      </c>
      <c r="K197" s="284">
        <f t="shared" si="47"/>
        <v>0</v>
      </c>
      <c r="L197" s="281">
        <f t="shared" si="47"/>
        <v>5458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2650</v>
      </c>
      <c r="F200" s="296">
        <f t="shared" si="47"/>
        <v>2650</v>
      </c>
      <c r="G200" s="297">
        <f t="shared" si="47"/>
        <v>0</v>
      </c>
      <c r="H200" s="298">
        <f t="shared" si="47"/>
        <v>0</v>
      </c>
      <c r="I200" s="296">
        <f t="shared" si="47"/>
        <v>2298</v>
      </c>
      <c r="J200" s="297">
        <f t="shared" si="47"/>
        <v>0</v>
      </c>
      <c r="K200" s="298">
        <f t="shared" si="47"/>
        <v>0</v>
      </c>
      <c r="L200" s="295">
        <f t="shared" si="47"/>
        <v>2298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1472</v>
      </c>
      <c r="F201" s="296">
        <f t="shared" si="47"/>
        <v>1472</v>
      </c>
      <c r="G201" s="297">
        <f t="shared" si="47"/>
        <v>0</v>
      </c>
      <c r="H201" s="298">
        <f t="shared" si="47"/>
        <v>0</v>
      </c>
      <c r="I201" s="296">
        <f t="shared" si="47"/>
        <v>1245</v>
      </c>
      <c r="J201" s="297">
        <f t="shared" si="47"/>
        <v>0</v>
      </c>
      <c r="K201" s="298">
        <f t="shared" si="47"/>
        <v>0</v>
      </c>
      <c r="L201" s="295">
        <f t="shared" si="47"/>
        <v>1245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896270</v>
      </c>
      <c r="F205" s="274">
        <f t="shared" si="48"/>
        <v>0</v>
      </c>
      <c r="G205" s="275">
        <f t="shared" si="48"/>
        <v>896270</v>
      </c>
      <c r="H205" s="276">
        <f t="shared" si="48"/>
        <v>0</v>
      </c>
      <c r="I205" s="274">
        <f t="shared" si="48"/>
        <v>0</v>
      </c>
      <c r="J205" s="275">
        <f t="shared" si="48"/>
        <v>261797</v>
      </c>
      <c r="K205" s="276">
        <f t="shared" si="48"/>
        <v>0</v>
      </c>
      <c r="L205" s="310">
        <f t="shared" si="48"/>
        <v>261797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251587</v>
      </c>
      <c r="K206" s="284">
        <f t="shared" si="49"/>
        <v>0</v>
      </c>
      <c r="L206" s="281">
        <f t="shared" si="49"/>
        <v>251587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147</v>
      </c>
      <c r="F210" s="296">
        <f t="shared" si="49"/>
        <v>0</v>
      </c>
      <c r="G210" s="297">
        <f t="shared" si="49"/>
        <v>147</v>
      </c>
      <c r="H210" s="298">
        <f t="shared" si="49"/>
        <v>0</v>
      </c>
      <c r="I210" s="296">
        <f t="shared" si="49"/>
        <v>0</v>
      </c>
      <c r="J210" s="297">
        <f t="shared" si="49"/>
        <v>147</v>
      </c>
      <c r="K210" s="298">
        <f t="shared" si="49"/>
        <v>0</v>
      </c>
      <c r="L210" s="295">
        <f t="shared" si="49"/>
        <v>147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10063</v>
      </c>
      <c r="F212" s="321">
        <f t="shared" si="49"/>
        <v>0</v>
      </c>
      <c r="G212" s="322">
        <f t="shared" si="49"/>
        <v>10063</v>
      </c>
      <c r="H212" s="323">
        <f t="shared" si="49"/>
        <v>0</v>
      </c>
      <c r="I212" s="321">
        <f t="shared" si="49"/>
        <v>0</v>
      </c>
      <c r="J212" s="322">
        <f t="shared" si="49"/>
        <v>10063</v>
      </c>
      <c r="K212" s="323">
        <f t="shared" si="49"/>
        <v>0</v>
      </c>
      <c r="L212" s="320">
        <f t="shared" si="49"/>
        <v>10063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57680</v>
      </c>
      <c r="F222" s="288">
        <f t="shared" si="50"/>
        <v>0</v>
      </c>
      <c r="G222" s="289">
        <f t="shared" si="50"/>
        <v>57680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976998</v>
      </c>
      <c r="F301" s="396">
        <f t="shared" si="77"/>
        <v>65780</v>
      </c>
      <c r="G301" s="397">
        <f t="shared" si="77"/>
        <v>911218</v>
      </c>
      <c r="H301" s="398">
        <f t="shared" si="77"/>
        <v>0</v>
      </c>
      <c r="I301" s="396">
        <f t="shared" si="77"/>
        <v>55443</v>
      </c>
      <c r="J301" s="397">
        <f t="shared" si="77"/>
        <v>276745</v>
      </c>
      <c r="K301" s="398">
        <f t="shared" si="77"/>
        <v>0</v>
      </c>
      <c r="L301" s="395">
        <f t="shared" si="77"/>
        <v>332188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396</v>
      </c>
      <c r="F396" s="459">
        <f t="shared" si="88"/>
        <v>464</v>
      </c>
      <c r="G396" s="473">
        <f t="shared" si="88"/>
        <v>-68</v>
      </c>
      <c r="H396" s="445">
        <f>SUM(H397:H398)</f>
        <v>0</v>
      </c>
      <c r="I396" s="459">
        <f t="shared" si="88"/>
        <v>464</v>
      </c>
      <c r="J396" s="444">
        <f t="shared" si="88"/>
        <v>-68</v>
      </c>
      <c r="K396" s="445">
        <f>SUM(K397:K398)</f>
        <v>0</v>
      </c>
      <c r="L396" s="1378">
        <f t="shared" si="88"/>
        <v>396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464</v>
      </c>
      <c r="F397" s="152">
        <v>464</v>
      </c>
      <c r="G397" s="153"/>
      <c r="H397" s="154">
        <v>0</v>
      </c>
      <c r="I397" s="152">
        <v>464</v>
      </c>
      <c r="J397" s="153"/>
      <c r="K397" s="154">
        <v>0</v>
      </c>
      <c r="L397" s="1379">
        <f>I397+J397+K397</f>
        <v>464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654186</v>
      </c>
      <c r="F399" s="459">
        <f t="shared" si="89"/>
        <v>62645</v>
      </c>
      <c r="G399" s="473">
        <f t="shared" si="89"/>
        <v>591541</v>
      </c>
      <c r="H399" s="445">
        <f>SUM(H400:H401)</f>
        <v>0</v>
      </c>
      <c r="I399" s="459">
        <f t="shared" si="89"/>
        <v>39051</v>
      </c>
      <c r="J399" s="444">
        <f t="shared" si="89"/>
        <v>91814</v>
      </c>
      <c r="K399" s="445">
        <f>SUM(K400:K401)</f>
        <v>0</v>
      </c>
      <c r="L399" s="1378">
        <f t="shared" si="89"/>
        <v>130865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654186</v>
      </c>
      <c r="F400" s="158">
        <v>62645</v>
      </c>
      <c r="G400" s="159">
        <v>591541</v>
      </c>
      <c r="H400" s="154">
        <v>0</v>
      </c>
      <c r="I400" s="158">
        <v>39051</v>
      </c>
      <c r="J400" s="159">
        <v>91814</v>
      </c>
      <c r="K400" s="154">
        <v>0</v>
      </c>
      <c r="L400" s="1379">
        <f>I400+J400+K400</f>
        <v>130865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654582</v>
      </c>
      <c r="F419" s="495">
        <f t="shared" si="95"/>
        <v>63109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39515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131261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-89075</v>
      </c>
      <c r="F424" s="483">
        <v>2671</v>
      </c>
      <c r="G424" s="484">
        <v>-91746</v>
      </c>
      <c r="H424" s="1475">
        <v>0</v>
      </c>
      <c r="I424" s="483">
        <v>15928</v>
      </c>
      <c r="J424" s="484">
        <v>-91746</v>
      </c>
      <c r="K424" s="1475">
        <v>0</v>
      </c>
      <c r="L424" s="1378">
        <f>I424+J424+K424</f>
        <v>-75818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-89075</v>
      </c>
      <c r="F429" s="513">
        <f t="shared" si="97"/>
        <v>2671</v>
      </c>
      <c r="G429" s="514">
        <f t="shared" si="97"/>
        <v>-91746</v>
      </c>
      <c r="H429" s="515">
        <f>SUM(H422,H423,H424,H425,H426)</f>
        <v>0</v>
      </c>
      <c r="I429" s="513">
        <f t="shared" si="97"/>
        <v>15928</v>
      </c>
      <c r="J429" s="514">
        <f t="shared" si="97"/>
        <v>-91746</v>
      </c>
      <c r="K429" s="515">
        <f t="shared" si="97"/>
        <v>0</v>
      </c>
      <c r="L429" s="512">
        <f t="shared" si="97"/>
        <v>-75818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-276745</v>
      </c>
      <c r="K445" s="548">
        <f t="shared" si="99"/>
        <v>0</v>
      </c>
      <c r="L445" s="549">
        <f t="shared" si="99"/>
        <v>-276745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276745</v>
      </c>
      <c r="K446" s="555">
        <f t="shared" si="100"/>
        <v>0</v>
      </c>
      <c r="L446" s="556">
        <f>+L597</f>
        <v>276745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276745</v>
      </c>
      <c r="K566" s="581">
        <f t="shared" si="128"/>
        <v>0</v>
      </c>
      <c r="L566" s="578">
        <f t="shared" si="128"/>
        <v>276745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-134746</v>
      </c>
      <c r="K573" s="1623">
        <v>0</v>
      </c>
      <c r="L573" s="1393">
        <f t="shared" si="129"/>
        <v>-134746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276745</v>
      </c>
      <c r="K597" s="666">
        <f t="shared" si="133"/>
        <v>0</v>
      </c>
      <c r="L597" s="662">
        <f t="shared" si="133"/>
        <v>276745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14948</v>
      </c>
      <c r="F640" s="274">
        <f>SUM(F641:F645)</f>
        <v>0</v>
      </c>
      <c r="G640" s="275">
        <f>SUM(G641:G645)</f>
        <v>14948</v>
      </c>
      <c r="H640" s="276">
        <f>SUM(H641:H645)</f>
        <v>0</v>
      </c>
      <c r="I640" s="274">
        <f>SUM(I641:I645)</f>
        <v>0</v>
      </c>
      <c r="J640" s="275">
        <f>SUM(J641:J645)</f>
        <v>14948</v>
      </c>
      <c r="K640" s="276">
        <f>SUM(K641:K645)</f>
        <v>0</v>
      </c>
      <c r="L640" s="273">
        <f>SUM(L641:L645)</f>
        <v>14948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14948</v>
      </c>
      <c r="F642" s="158"/>
      <c r="G642" s="159">
        <v>14948</v>
      </c>
      <c r="H642" s="1420"/>
      <c r="I642" s="158"/>
      <c r="J642" s="159">
        <v>14948</v>
      </c>
      <c r="K642" s="1420"/>
      <c r="L642" s="295">
        <f>I642+J642+K642</f>
        <v>14948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896270</v>
      </c>
      <c r="F655" s="274">
        <f>SUM(F656:F672)</f>
        <v>0</v>
      </c>
      <c r="G655" s="275">
        <f>SUM(G656:G672)</f>
        <v>896270</v>
      </c>
      <c r="H655" s="276">
        <f>SUM(H656:H672)</f>
        <v>0</v>
      </c>
      <c r="I655" s="274">
        <f>SUM(I656:I672)</f>
        <v>0</v>
      </c>
      <c r="J655" s="275">
        <f>SUM(J656:J672)</f>
        <v>261797</v>
      </c>
      <c r="K655" s="276">
        <f>SUM(K656:K672)</f>
        <v>0</v>
      </c>
      <c r="L655" s="310">
        <f>SUM(L656:L672)</f>
        <v>261797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828380</v>
      </c>
      <c r="F656" s="152"/>
      <c r="G656" s="153">
        <v>828380</v>
      </c>
      <c r="H656" s="1418"/>
      <c r="I656" s="152"/>
      <c r="J656" s="153">
        <v>251587</v>
      </c>
      <c r="K656" s="1418"/>
      <c r="L656" s="281">
        <f>I656+J656+K656</f>
        <v>251587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147</v>
      </c>
      <c r="F660" s="158"/>
      <c r="G660" s="159">
        <v>147</v>
      </c>
      <c r="H660" s="1420"/>
      <c r="I660" s="158"/>
      <c r="J660" s="159">
        <v>147</v>
      </c>
      <c r="K660" s="1420"/>
      <c r="L660" s="295">
        <f>I660+J660+K660</f>
        <v>147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10063</v>
      </c>
      <c r="F662" s="454"/>
      <c r="G662" s="455">
        <v>10063</v>
      </c>
      <c r="H662" s="1428"/>
      <c r="I662" s="454"/>
      <c r="J662" s="455">
        <v>10063</v>
      </c>
      <c r="K662" s="1428"/>
      <c r="L662" s="320">
        <f>I662+J662+K662</f>
        <v>10063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57680</v>
      </c>
      <c r="F672" s="173"/>
      <c r="G672" s="174">
        <v>57680</v>
      </c>
      <c r="H672" s="1421"/>
      <c r="I672" s="173"/>
      <c r="J672" s="174">
        <v>0</v>
      </c>
      <c r="K672" s="1421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911218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911218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276745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276745</v>
      </c>
      <c r="M752" s="12">
        <f>(IF($E752&lt;&gt;0,$M$2,IF($L752&lt;&gt;0,$M$2,"")))</f>
        <v>1</v>
      </c>
      <c r="N752" s="73" t="str">
        <f>LEFT(C634,1)</f>
        <v>5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43585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55175</v>
      </c>
      <c r="F778" s="274">
        <f>SUM(F779:F783)</f>
        <v>55175</v>
      </c>
      <c r="G778" s="275">
        <f>SUM(G779:G783)</f>
        <v>0</v>
      </c>
      <c r="H778" s="276">
        <f>SUM(H779:H783)</f>
        <v>0</v>
      </c>
      <c r="I778" s="274">
        <f>SUM(I779:I783)</f>
        <v>46442</v>
      </c>
      <c r="J778" s="275">
        <f>SUM(J779:J783)</f>
        <v>0</v>
      </c>
      <c r="K778" s="276">
        <f>SUM(K779:K783)</f>
        <v>0</v>
      </c>
      <c r="L778" s="273">
        <f>SUM(L779:L783)</f>
        <v>46442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55175</v>
      </c>
      <c r="F779" s="152">
        <v>55175</v>
      </c>
      <c r="G779" s="153"/>
      <c r="H779" s="1418"/>
      <c r="I779" s="152">
        <v>46442</v>
      </c>
      <c r="J779" s="153"/>
      <c r="K779" s="1418"/>
      <c r="L779" s="281">
        <f>I779+J779+K779</f>
        <v>46442</v>
      </c>
      <c r="M779" s="12">
        <f>(IF($E779&lt;&gt;0,$M$2,IF($L779&lt;&gt;0,$M$2,"")))</f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10605</v>
      </c>
      <c r="F784" s="274">
        <f>SUM(F785:F791)</f>
        <v>10605</v>
      </c>
      <c r="G784" s="275">
        <f>SUM(G785:G791)</f>
        <v>0</v>
      </c>
      <c r="H784" s="276">
        <f>SUM(H785:H791)</f>
        <v>0</v>
      </c>
      <c r="I784" s="274">
        <f>SUM(I785:I791)</f>
        <v>9001</v>
      </c>
      <c r="J784" s="275">
        <f>SUM(J785:J791)</f>
        <v>0</v>
      </c>
      <c r="K784" s="276">
        <f>SUM(K785:K791)</f>
        <v>0</v>
      </c>
      <c r="L784" s="273">
        <f>SUM(L785:L791)</f>
        <v>9001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6483</v>
      </c>
      <c r="F785" s="152">
        <v>6483</v>
      </c>
      <c r="G785" s="153"/>
      <c r="H785" s="1418"/>
      <c r="I785" s="152">
        <v>5458</v>
      </c>
      <c r="J785" s="153"/>
      <c r="K785" s="1418"/>
      <c r="L785" s="281">
        <f>I785+J785+K785</f>
        <v>5458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2650</v>
      </c>
      <c r="F788" s="158">
        <v>2650</v>
      </c>
      <c r="G788" s="159"/>
      <c r="H788" s="1420"/>
      <c r="I788" s="158">
        <v>2298</v>
      </c>
      <c r="J788" s="159"/>
      <c r="K788" s="1420"/>
      <c r="L788" s="295">
        <f>I788+J788+K788</f>
        <v>2298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1472</v>
      </c>
      <c r="F789" s="158">
        <v>1472</v>
      </c>
      <c r="G789" s="159"/>
      <c r="H789" s="1420"/>
      <c r="I789" s="158">
        <v>1245</v>
      </c>
      <c r="J789" s="159"/>
      <c r="K789" s="1420"/>
      <c r="L789" s="295">
        <f>I789+J789+K789</f>
        <v>1245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65780</v>
      </c>
      <c r="F890" s="396">
        <f>SUM(F775,F778,F784,F792,F793,F811,F815,F821,F824,F825,F826,F827,F828,F837,F843,F844,F845,F846,F853,F857,F858,F859,F860,F863,F864,F872,F875,F876,F881)+F886</f>
        <v>65780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55443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55443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